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ORMULA1" sheetId="1" r:id="rId1"/>
    <sheet name="Hoja3" sheetId="2" r:id="rId2"/>
    <sheet name="Hoja4" sheetId="3" r:id="rId3"/>
    <sheet name="Hoja5" sheetId="4" r:id="rId4"/>
  </sheets>
  <definedNames/>
  <calcPr fullCalcOnLoad="1"/>
</workbook>
</file>

<file path=xl/sharedStrings.xml><?xml version="1.0" encoding="utf-8"?>
<sst xmlns="http://schemas.openxmlformats.org/spreadsheetml/2006/main" count="60" uniqueCount="59">
  <si>
    <t>NOMBRE</t>
  </si>
  <si>
    <t xml:space="preserve"> - 3% VRP1</t>
  </si>
  <si>
    <t xml:space="preserve"> + 3% VRP1</t>
  </si>
  <si>
    <t>&gt;97%</t>
  </si>
  <si>
    <t>&lt;103%</t>
  </si>
  <si>
    <t>EN RANGO</t>
  </si>
  <si>
    <t>PROPUESTAS</t>
  </si>
  <si>
    <t>P.O</t>
  </si>
  <si>
    <t>MIN.P</t>
  </si>
  <si>
    <t>MAX.P</t>
  </si>
  <si>
    <t>ADM.</t>
  </si>
  <si>
    <t>VR.ABS.</t>
  </si>
  <si>
    <t>DIFERENCIA</t>
  </si>
  <si>
    <t>ADR</t>
  </si>
  <si>
    <t>VALOR</t>
  </si>
  <si>
    <t>GANADOR</t>
  </si>
  <si>
    <t>P.OFICIAL</t>
  </si>
  <si>
    <t>min</t>
  </si>
  <si>
    <t>VRP1</t>
  </si>
  <si>
    <t>VRP2</t>
  </si>
  <si>
    <t>VR PRMEDIO FINAL</t>
  </si>
  <si>
    <t>VRPF</t>
  </si>
  <si>
    <t>MENOR VR ABS</t>
  </si>
  <si>
    <t>No PROPUESTAS</t>
  </si>
  <si>
    <t>No</t>
  </si>
  <si>
    <t>PROPUESTA CD+CI</t>
  </si>
  <si>
    <t>ADM</t>
  </si>
  <si>
    <t>JESUS FRANCISCO CASTRO</t>
  </si>
  <si>
    <t>ISABEL CARLINA SANTANDER</t>
  </si>
  <si>
    <t>DIEGO FERNANDO PARRA</t>
  </si>
  <si>
    <t>LUIS EDUARDO ORDOÑEZ</t>
  </si>
  <si>
    <t>EDGAR ARMANDO SALAZAR</t>
  </si>
  <si>
    <t>MARIA EUGENIA CARVAJAL</t>
  </si>
  <si>
    <t>VICTOR GABRIEL PARRA</t>
  </si>
  <si>
    <t>SERGIO ELIECER BASTIDAS</t>
  </si>
  <si>
    <t>JOSE RICARDO VALENCIA</t>
  </si>
  <si>
    <t>PAOLA ANDREA BURBANO</t>
  </si>
  <si>
    <t>HAROLD ALBERTO MUÑOZ</t>
  </si>
  <si>
    <t>JOSE ALFONSO GRIMALDO</t>
  </si>
  <si>
    <t>DIEGO REINEL FERNANDEZ</t>
  </si>
  <si>
    <t>OSCAR ALBERTO CAICEDO</t>
  </si>
  <si>
    <t>CRISTHIAN CAMILO MORENO</t>
  </si>
  <si>
    <t>LIBARDO ERAZO</t>
  </si>
  <si>
    <t>FEDERMAN MANQUILLO</t>
  </si>
  <si>
    <t>JUAN CARLOS MARTINEZ</t>
  </si>
  <si>
    <t>PROESA LTDA</t>
  </si>
  <si>
    <t>ELEAZAR GIRALDO FAJURI</t>
  </si>
  <si>
    <t>DIEGO FERNANDO CORTES</t>
  </si>
  <si>
    <t>MANUEL ANTONIO MUÑOZ</t>
  </si>
  <si>
    <t>JUAN CARLOS FOLLECO</t>
  </si>
  <si>
    <t>JUAN CARLOS CANENCIO</t>
  </si>
  <si>
    <t>CLAUDIA ALEJANDRA ADRADA</t>
  </si>
  <si>
    <t>JAIME SANDOVAL LOPEZ</t>
  </si>
  <si>
    <t>UNIVERSIDAD DEL CAUCA</t>
  </si>
  <si>
    <t>VICERRECTORIA ADMINISTRATIVA</t>
  </si>
  <si>
    <r>
      <t xml:space="preserve">INVITACIÓN A COTIZAR  </t>
    </r>
    <r>
      <rPr>
        <b/>
        <sz val="9"/>
        <rFont val="Tahoma"/>
        <family val="2"/>
      </rPr>
      <t>No. 018</t>
    </r>
    <r>
      <rPr>
        <b/>
        <sz val="9"/>
        <color indexed="8"/>
        <rFont val="Tahoma"/>
        <family val="2"/>
      </rPr>
      <t xml:space="preserve"> DE  2008</t>
    </r>
  </si>
  <si>
    <t>CANTIDADES DE OBRA  LA CONSTRUCCION DE LAS BATERIAS SANITARIAS DE LA UNIDAD DE SALUD</t>
  </si>
  <si>
    <t>DE LA UNIVERSIDAD DEL CAUCA - CASA ALBAN</t>
  </si>
  <si>
    <t>APLICACIÓN FORMULA No.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</si>
</sst>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</numFmts>
  <fonts count="15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73" fontId="1" fillId="0" borderId="0" xfId="17" applyNumberFormat="1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3" fontId="1" fillId="0" borderId="0" xfId="17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justify"/>
    </xf>
    <xf numFmtId="9" fontId="2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4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173" fontId="1" fillId="0" borderId="3" xfId="17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173" fontId="2" fillId="0" borderId="3" xfId="17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173" fontId="2" fillId="0" borderId="0" xfId="17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173" fontId="1" fillId="0" borderId="8" xfId="17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SheetLayoutView="100" workbookViewId="0" topLeftCell="A1">
      <selection activeCell="C14" sqref="C14"/>
    </sheetView>
  </sheetViews>
  <sheetFormatPr defaultColWidth="11.421875" defaultRowHeight="12.75"/>
  <cols>
    <col min="1" max="1" width="7.7109375" style="5" customWidth="1"/>
    <col min="2" max="2" width="31.140625" style="3" customWidth="1"/>
    <col min="3" max="3" width="23.140625" style="4" customWidth="1"/>
    <col min="4" max="4" width="8.00390625" style="5" customWidth="1"/>
    <col min="5" max="5" width="17.421875" style="5" customWidth="1"/>
    <col min="6" max="6" width="6.7109375" style="5" customWidth="1"/>
    <col min="7" max="7" width="20.57421875" style="5" customWidth="1"/>
    <col min="8" max="8" width="17.57421875" style="5" customWidth="1"/>
    <col min="9" max="9" width="7.00390625" style="5" customWidth="1"/>
    <col min="10" max="10" width="8.8515625" style="5" customWidth="1"/>
    <col min="11" max="11" width="7.140625" style="5" customWidth="1"/>
    <col min="12" max="12" width="16.140625" style="5" customWidth="1"/>
    <col min="13" max="13" width="18.8515625" style="5" customWidth="1"/>
    <col min="14" max="14" width="13.57421875" style="5" customWidth="1"/>
    <col min="15" max="15" width="0" style="5" hidden="1" customWidth="1"/>
    <col min="16" max="16" width="30.57421875" style="5" hidden="1" customWidth="1"/>
    <col min="17" max="17" width="12.00390625" style="5" hidden="1" customWidth="1"/>
    <col min="18" max="16384" width="11.421875" style="5" customWidth="1"/>
  </cols>
  <sheetData>
    <row r="1" spans="1:14" s="16" customFormat="1" ht="12.7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6" customFormat="1" ht="12.75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6" customFormat="1" ht="12.7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.75">
      <c r="A5" s="62" t="s">
        <v>57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16" customFormat="1" ht="1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5:14" ht="18.75" customHeight="1">
      <c r="E7" s="23" t="s">
        <v>14</v>
      </c>
      <c r="L7" s="23" t="s">
        <v>6</v>
      </c>
      <c r="M7" s="23"/>
      <c r="N7" s="27" t="s">
        <v>12</v>
      </c>
    </row>
    <row r="8" spans="2:16" s="6" customFormat="1" ht="27.75" customHeight="1">
      <c r="B8" s="28" t="s">
        <v>0</v>
      </c>
      <c r="C8" s="29" t="s">
        <v>25</v>
      </c>
      <c r="D8" s="23" t="s">
        <v>10</v>
      </c>
      <c r="E8" s="29" t="str">
        <f>C8</f>
        <v>PROPUESTA CD+CI</v>
      </c>
      <c r="F8" s="23" t="s">
        <v>26</v>
      </c>
      <c r="G8" s="30">
        <v>0.97</v>
      </c>
      <c r="H8" s="30">
        <v>1.03</v>
      </c>
      <c r="I8" s="23" t="s">
        <v>3</v>
      </c>
      <c r="J8" s="23" t="s">
        <v>4</v>
      </c>
      <c r="K8" s="31" t="s">
        <v>13</v>
      </c>
      <c r="L8" s="32" t="s">
        <v>5</v>
      </c>
      <c r="M8" s="32" t="s">
        <v>21</v>
      </c>
      <c r="N8" s="32" t="s">
        <v>11</v>
      </c>
      <c r="O8" s="6" t="s">
        <v>17</v>
      </c>
      <c r="P8" s="6" t="s">
        <v>15</v>
      </c>
    </row>
    <row r="9" spans="1:16" ht="15">
      <c r="A9" s="25" t="s">
        <v>24</v>
      </c>
      <c r="B9" s="24" t="s">
        <v>16</v>
      </c>
      <c r="C9" s="33">
        <v>59595209</v>
      </c>
      <c r="D9" s="34"/>
      <c r="E9" s="35">
        <f>C9</f>
        <v>59595209</v>
      </c>
      <c r="F9" s="34"/>
      <c r="G9" s="36"/>
      <c r="H9" s="34"/>
      <c r="I9" s="37"/>
      <c r="J9" s="37"/>
      <c r="K9" s="37"/>
      <c r="L9" s="37"/>
      <c r="M9" s="37"/>
      <c r="N9" s="37"/>
      <c r="O9" s="10">
        <f>ROUND(ABS(MIN(N10:N27)),0)</f>
        <v>2627</v>
      </c>
      <c r="P9" s="6"/>
    </row>
    <row r="10" spans="1:17" ht="14.25">
      <c r="A10" s="34">
        <v>1</v>
      </c>
      <c r="B10" s="38" t="s">
        <v>27</v>
      </c>
      <c r="C10" s="39">
        <v>58640547</v>
      </c>
      <c r="D10" s="34">
        <v>1</v>
      </c>
      <c r="E10" s="40">
        <f aca="true" t="shared" si="0" ref="E10:E27">IF(D10=1,C10*D10,"")</f>
        <v>58640547</v>
      </c>
      <c r="F10" s="34" t="str">
        <f aca="true" t="shared" si="1" ref="F10:F27">IF(D10=1,"SI","NO")</f>
        <v>SI</v>
      </c>
      <c r="G10" s="40">
        <f aca="true" t="shared" si="2" ref="G10:G35">$E$40</f>
        <v>57147301.157692306</v>
      </c>
      <c r="H10" s="40">
        <f aca="true" t="shared" si="3" ref="H10:H35">$E$41</f>
        <v>60682185.76538462</v>
      </c>
      <c r="I10" s="34" t="str">
        <f aca="true" t="shared" si="4" ref="I10:I27">IF(C10&gt;G10,"1","0")</f>
        <v>1</v>
      </c>
      <c r="J10" s="34" t="str">
        <f aca="true" t="shared" si="5" ref="J10:J27">IF(C10&lt;H10,"1","0")</f>
        <v>1</v>
      </c>
      <c r="K10" s="34" t="str">
        <f aca="true" t="shared" si="6" ref="K10:K27">IF(D10*I10*J10=1,"SI","NO")</f>
        <v>SI</v>
      </c>
      <c r="L10" s="41">
        <f aca="true" t="shared" si="7" ref="L10:L27">IF(D10*I10*J10=1,C10,"")</f>
        <v>58640547</v>
      </c>
      <c r="M10" s="42">
        <f aca="true" t="shared" si="8" ref="M10:M35">$E$47</f>
        <v>59042490.58744729</v>
      </c>
      <c r="N10" s="43">
        <f aca="true" t="shared" si="9" ref="N10:N33">ROUND(ABS(M10-L10),0)</f>
        <v>401944</v>
      </c>
      <c r="O10" s="10">
        <f aca="true" t="shared" si="10" ref="O10:O27">O9</f>
        <v>2627</v>
      </c>
      <c r="P10" s="6">
        <f aca="true" t="shared" si="11" ref="P10:P27">IF(N10=O10,B10,"")</f>
      </c>
      <c r="Q10" s="13">
        <f>N10-O10</f>
        <v>399317</v>
      </c>
    </row>
    <row r="11" spans="1:17" ht="14.25">
      <c r="A11" s="34">
        <v>2</v>
      </c>
      <c r="B11" s="38" t="s">
        <v>28</v>
      </c>
      <c r="C11" s="39">
        <v>58497880</v>
      </c>
      <c r="D11" s="34">
        <v>1</v>
      </c>
      <c r="E11" s="40">
        <f t="shared" si="0"/>
        <v>58497880</v>
      </c>
      <c r="F11" s="34" t="str">
        <f t="shared" si="1"/>
        <v>SI</v>
      </c>
      <c r="G11" s="40">
        <f t="shared" si="2"/>
        <v>57147301.157692306</v>
      </c>
      <c r="H11" s="40">
        <f t="shared" si="3"/>
        <v>60682185.76538462</v>
      </c>
      <c r="I11" s="34" t="str">
        <f t="shared" si="4"/>
        <v>1</v>
      </c>
      <c r="J11" s="34" t="str">
        <f t="shared" si="5"/>
        <v>1</v>
      </c>
      <c r="K11" s="34" t="str">
        <f t="shared" si="6"/>
        <v>SI</v>
      </c>
      <c r="L11" s="41">
        <f t="shared" si="7"/>
        <v>58497880</v>
      </c>
      <c r="M11" s="42">
        <f t="shared" si="8"/>
        <v>59042490.58744729</v>
      </c>
      <c r="N11" s="43">
        <f t="shared" si="9"/>
        <v>544611</v>
      </c>
      <c r="O11" s="10">
        <f>O10</f>
        <v>2627</v>
      </c>
      <c r="P11" s="6">
        <f t="shared" si="11"/>
      </c>
      <c r="Q11" s="13">
        <f aca="true" t="shared" si="12" ref="Q11:Q27">N11-O11</f>
        <v>541984</v>
      </c>
    </row>
    <row r="12" spans="1:17" ht="14.25">
      <c r="A12" s="34">
        <v>3</v>
      </c>
      <c r="B12" s="38" t="s">
        <v>29</v>
      </c>
      <c r="C12" s="39">
        <v>58709944</v>
      </c>
      <c r="D12" s="34">
        <v>1</v>
      </c>
      <c r="E12" s="40">
        <f t="shared" si="0"/>
        <v>58709944</v>
      </c>
      <c r="F12" s="34" t="str">
        <f t="shared" si="1"/>
        <v>SI</v>
      </c>
      <c r="G12" s="40">
        <f t="shared" si="2"/>
        <v>57147301.157692306</v>
      </c>
      <c r="H12" s="40">
        <f t="shared" si="3"/>
        <v>60682185.76538462</v>
      </c>
      <c r="I12" s="34" t="str">
        <f t="shared" si="4"/>
        <v>1</v>
      </c>
      <c r="J12" s="34" t="str">
        <f t="shared" si="5"/>
        <v>1</v>
      </c>
      <c r="K12" s="34" t="str">
        <f t="shared" si="6"/>
        <v>SI</v>
      </c>
      <c r="L12" s="41">
        <f t="shared" si="7"/>
        <v>58709944</v>
      </c>
      <c r="M12" s="42">
        <f t="shared" si="8"/>
        <v>59042490.58744729</v>
      </c>
      <c r="N12" s="43">
        <f t="shared" si="9"/>
        <v>332547</v>
      </c>
      <c r="O12" s="10">
        <f t="shared" si="10"/>
        <v>2627</v>
      </c>
      <c r="P12" s="6">
        <f t="shared" si="11"/>
      </c>
      <c r="Q12" s="13">
        <f t="shared" si="12"/>
        <v>329920</v>
      </c>
    </row>
    <row r="13" spans="1:17" ht="14.25">
      <c r="A13" s="34">
        <v>4</v>
      </c>
      <c r="B13" s="38" t="s">
        <v>30</v>
      </c>
      <c r="C13" s="39">
        <v>58702909</v>
      </c>
      <c r="D13" s="34">
        <v>1</v>
      </c>
      <c r="E13" s="40">
        <f t="shared" si="0"/>
        <v>58702909</v>
      </c>
      <c r="F13" s="34" t="str">
        <f t="shared" si="1"/>
        <v>SI</v>
      </c>
      <c r="G13" s="40">
        <f t="shared" si="2"/>
        <v>57147301.157692306</v>
      </c>
      <c r="H13" s="40">
        <f t="shared" si="3"/>
        <v>60682185.76538462</v>
      </c>
      <c r="I13" s="34" t="str">
        <f t="shared" si="4"/>
        <v>1</v>
      </c>
      <c r="J13" s="34" t="str">
        <f t="shared" si="5"/>
        <v>1</v>
      </c>
      <c r="K13" s="34" t="str">
        <f t="shared" si="6"/>
        <v>SI</v>
      </c>
      <c r="L13" s="41">
        <f t="shared" si="7"/>
        <v>58702909</v>
      </c>
      <c r="M13" s="42">
        <f t="shared" si="8"/>
        <v>59042490.58744729</v>
      </c>
      <c r="N13" s="43">
        <f t="shared" si="9"/>
        <v>339582</v>
      </c>
      <c r="O13" s="10">
        <f t="shared" si="10"/>
        <v>2627</v>
      </c>
      <c r="P13" s="6">
        <f t="shared" si="11"/>
      </c>
      <c r="Q13" s="13">
        <f t="shared" si="12"/>
        <v>336955</v>
      </c>
    </row>
    <row r="14" spans="1:17" ht="14.25">
      <c r="A14" s="34">
        <v>5</v>
      </c>
      <c r="B14" s="38" t="s">
        <v>31</v>
      </c>
      <c r="C14" s="39">
        <v>59067846</v>
      </c>
      <c r="D14" s="34">
        <v>1</v>
      </c>
      <c r="E14" s="40">
        <f t="shared" si="0"/>
        <v>59067846</v>
      </c>
      <c r="F14" s="34" t="str">
        <f t="shared" si="1"/>
        <v>SI</v>
      </c>
      <c r="G14" s="40">
        <f t="shared" si="2"/>
        <v>57147301.157692306</v>
      </c>
      <c r="H14" s="40">
        <f t="shared" si="3"/>
        <v>60682185.76538462</v>
      </c>
      <c r="I14" s="34" t="str">
        <f t="shared" si="4"/>
        <v>1</v>
      </c>
      <c r="J14" s="34" t="str">
        <f t="shared" si="5"/>
        <v>1</v>
      </c>
      <c r="K14" s="34" t="str">
        <f t="shared" si="6"/>
        <v>SI</v>
      </c>
      <c r="L14" s="41">
        <f t="shared" si="7"/>
        <v>59067846</v>
      </c>
      <c r="M14" s="42">
        <f t="shared" si="8"/>
        <v>59042490.58744729</v>
      </c>
      <c r="N14" s="43">
        <f t="shared" si="9"/>
        <v>25355</v>
      </c>
      <c r="O14" s="10">
        <f t="shared" si="10"/>
        <v>2627</v>
      </c>
      <c r="P14" s="6">
        <f t="shared" si="11"/>
      </c>
      <c r="Q14" s="13">
        <f t="shared" si="12"/>
        <v>22728</v>
      </c>
    </row>
    <row r="15" spans="1:17" ht="14.25">
      <c r="A15" s="34">
        <v>6</v>
      </c>
      <c r="B15" s="38" t="s">
        <v>32</v>
      </c>
      <c r="C15" s="39">
        <v>58591593</v>
      </c>
      <c r="D15" s="34">
        <v>1</v>
      </c>
      <c r="E15" s="40">
        <f t="shared" si="0"/>
        <v>58591593</v>
      </c>
      <c r="F15" s="34" t="str">
        <f t="shared" si="1"/>
        <v>SI</v>
      </c>
      <c r="G15" s="40">
        <f t="shared" si="2"/>
        <v>57147301.157692306</v>
      </c>
      <c r="H15" s="40">
        <f t="shared" si="3"/>
        <v>60682185.76538462</v>
      </c>
      <c r="I15" s="34" t="str">
        <f t="shared" si="4"/>
        <v>1</v>
      </c>
      <c r="J15" s="34" t="str">
        <f t="shared" si="5"/>
        <v>1</v>
      </c>
      <c r="K15" s="34" t="str">
        <f t="shared" si="6"/>
        <v>SI</v>
      </c>
      <c r="L15" s="41">
        <f t="shared" si="7"/>
        <v>58591593</v>
      </c>
      <c r="M15" s="42">
        <f t="shared" si="8"/>
        <v>59042490.58744729</v>
      </c>
      <c r="N15" s="43">
        <f t="shared" si="9"/>
        <v>450898</v>
      </c>
      <c r="O15" s="10">
        <f t="shared" si="10"/>
        <v>2627</v>
      </c>
      <c r="P15" s="6">
        <f t="shared" si="11"/>
      </c>
      <c r="Q15" s="13">
        <f t="shared" si="12"/>
        <v>448271</v>
      </c>
    </row>
    <row r="16" spans="1:17" ht="14.25">
      <c r="A16" s="34">
        <v>7</v>
      </c>
      <c r="B16" s="38" t="s">
        <v>33</v>
      </c>
      <c r="C16" s="39">
        <v>58993100</v>
      </c>
      <c r="D16" s="34">
        <v>1</v>
      </c>
      <c r="E16" s="40">
        <f t="shared" si="0"/>
        <v>58993100</v>
      </c>
      <c r="F16" s="34" t="str">
        <f t="shared" si="1"/>
        <v>SI</v>
      </c>
      <c r="G16" s="40">
        <f t="shared" si="2"/>
        <v>57147301.157692306</v>
      </c>
      <c r="H16" s="40">
        <f t="shared" si="3"/>
        <v>60682185.76538462</v>
      </c>
      <c r="I16" s="34" t="str">
        <f t="shared" si="4"/>
        <v>1</v>
      </c>
      <c r="J16" s="34" t="str">
        <f t="shared" si="5"/>
        <v>1</v>
      </c>
      <c r="K16" s="34" t="str">
        <f t="shared" si="6"/>
        <v>SI</v>
      </c>
      <c r="L16" s="41">
        <f t="shared" si="7"/>
        <v>58993100</v>
      </c>
      <c r="M16" s="42">
        <f t="shared" si="8"/>
        <v>59042490.58744729</v>
      </c>
      <c r="N16" s="43">
        <f t="shared" si="9"/>
        <v>49391</v>
      </c>
      <c r="O16" s="10">
        <f t="shared" si="10"/>
        <v>2627</v>
      </c>
      <c r="P16" s="6">
        <f t="shared" si="11"/>
      </c>
      <c r="Q16" s="13">
        <f t="shared" si="12"/>
        <v>46764</v>
      </c>
    </row>
    <row r="17" spans="1:17" ht="14.25">
      <c r="A17" s="34">
        <v>8</v>
      </c>
      <c r="B17" s="38" t="s">
        <v>34</v>
      </c>
      <c r="C17" s="39">
        <v>59178041</v>
      </c>
      <c r="D17" s="34">
        <v>1</v>
      </c>
      <c r="E17" s="40">
        <f t="shared" si="0"/>
        <v>59178041</v>
      </c>
      <c r="F17" s="34" t="str">
        <f t="shared" si="1"/>
        <v>SI</v>
      </c>
      <c r="G17" s="40">
        <f t="shared" si="2"/>
        <v>57147301.157692306</v>
      </c>
      <c r="H17" s="40">
        <f t="shared" si="3"/>
        <v>60682185.76538462</v>
      </c>
      <c r="I17" s="34" t="str">
        <f t="shared" si="4"/>
        <v>1</v>
      </c>
      <c r="J17" s="34" t="str">
        <f t="shared" si="5"/>
        <v>1</v>
      </c>
      <c r="K17" s="34" t="str">
        <f t="shared" si="6"/>
        <v>SI</v>
      </c>
      <c r="L17" s="41">
        <f t="shared" si="7"/>
        <v>59178041</v>
      </c>
      <c r="M17" s="42">
        <f t="shared" si="8"/>
        <v>59042490.58744729</v>
      </c>
      <c r="N17" s="43">
        <f t="shared" si="9"/>
        <v>135550</v>
      </c>
      <c r="O17" s="10">
        <f t="shared" si="10"/>
        <v>2627</v>
      </c>
      <c r="P17" s="6">
        <f t="shared" si="11"/>
      </c>
      <c r="Q17" s="13">
        <f t="shared" si="12"/>
        <v>132923</v>
      </c>
    </row>
    <row r="18" spans="1:17" ht="14.25">
      <c r="A18" s="34">
        <v>9</v>
      </c>
      <c r="B18" s="38" t="s">
        <v>35</v>
      </c>
      <c r="C18" s="39">
        <v>58820471</v>
      </c>
      <c r="D18" s="34">
        <v>1</v>
      </c>
      <c r="E18" s="40">
        <f t="shared" si="0"/>
        <v>58820471</v>
      </c>
      <c r="F18" s="34" t="str">
        <f t="shared" si="1"/>
        <v>SI</v>
      </c>
      <c r="G18" s="40">
        <f t="shared" si="2"/>
        <v>57147301.157692306</v>
      </c>
      <c r="H18" s="40">
        <f t="shared" si="3"/>
        <v>60682185.76538462</v>
      </c>
      <c r="I18" s="34" t="str">
        <f t="shared" si="4"/>
        <v>1</v>
      </c>
      <c r="J18" s="34" t="str">
        <f t="shared" si="5"/>
        <v>1</v>
      </c>
      <c r="K18" s="34" t="str">
        <f t="shared" si="6"/>
        <v>SI</v>
      </c>
      <c r="L18" s="41">
        <f t="shared" si="7"/>
        <v>58820471</v>
      </c>
      <c r="M18" s="42">
        <f t="shared" si="8"/>
        <v>59042490.58744729</v>
      </c>
      <c r="N18" s="43">
        <f t="shared" si="9"/>
        <v>222020</v>
      </c>
      <c r="O18" s="10">
        <f t="shared" si="10"/>
        <v>2627</v>
      </c>
      <c r="P18" s="6">
        <f t="shared" si="11"/>
      </c>
      <c r="Q18" s="13">
        <f t="shared" si="12"/>
        <v>219393</v>
      </c>
    </row>
    <row r="19" spans="1:17" ht="14.25">
      <c r="A19" s="34">
        <v>10</v>
      </c>
      <c r="B19" s="38" t="s">
        <v>36</v>
      </c>
      <c r="C19" s="39">
        <v>58880384</v>
      </c>
      <c r="D19" s="34">
        <v>1</v>
      </c>
      <c r="E19" s="40">
        <f t="shared" si="0"/>
        <v>58880384</v>
      </c>
      <c r="F19" s="34" t="str">
        <f t="shared" si="1"/>
        <v>SI</v>
      </c>
      <c r="G19" s="40">
        <f t="shared" si="2"/>
        <v>57147301.157692306</v>
      </c>
      <c r="H19" s="40">
        <f t="shared" si="3"/>
        <v>60682185.76538462</v>
      </c>
      <c r="I19" s="34" t="str">
        <f t="shared" si="4"/>
        <v>1</v>
      </c>
      <c r="J19" s="34" t="str">
        <f t="shared" si="5"/>
        <v>1</v>
      </c>
      <c r="K19" s="34" t="str">
        <f t="shared" si="6"/>
        <v>SI</v>
      </c>
      <c r="L19" s="41">
        <f t="shared" si="7"/>
        <v>58880384</v>
      </c>
      <c r="M19" s="42">
        <f t="shared" si="8"/>
        <v>59042490.58744729</v>
      </c>
      <c r="N19" s="43">
        <f t="shared" si="9"/>
        <v>162107</v>
      </c>
      <c r="O19" s="10">
        <f t="shared" si="10"/>
        <v>2627</v>
      </c>
      <c r="P19" s="6">
        <f t="shared" si="11"/>
      </c>
      <c r="Q19" s="13">
        <f t="shared" si="12"/>
        <v>159480</v>
      </c>
    </row>
    <row r="20" spans="1:17" ht="14.25">
      <c r="A20" s="34">
        <v>11</v>
      </c>
      <c r="B20" s="38" t="s">
        <v>37</v>
      </c>
      <c r="C20" s="39">
        <v>59207344</v>
      </c>
      <c r="D20" s="34">
        <v>1</v>
      </c>
      <c r="E20" s="40">
        <f t="shared" si="0"/>
        <v>59207344</v>
      </c>
      <c r="F20" s="34" t="str">
        <f t="shared" si="1"/>
        <v>SI</v>
      </c>
      <c r="G20" s="40">
        <f t="shared" si="2"/>
        <v>57147301.157692306</v>
      </c>
      <c r="H20" s="40">
        <f t="shared" si="3"/>
        <v>60682185.76538462</v>
      </c>
      <c r="I20" s="34" t="str">
        <f t="shared" si="4"/>
        <v>1</v>
      </c>
      <c r="J20" s="34" t="str">
        <f t="shared" si="5"/>
        <v>1</v>
      </c>
      <c r="K20" s="34" t="str">
        <f t="shared" si="6"/>
        <v>SI</v>
      </c>
      <c r="L20" s="41">
        <f t="shared" si="7"/>
        <v>59207344</v>
      </c>
      <c r="M20" s="42">
        <f t="shared" si="8"/>
        <v>59042490.58744729</v>
      </c>
      <c r="N20" s="43">
        <f t="shared" si="9"/>
        <v>164853</v>
      </c>
      <c r="O20" s="10">
        <f t="shared" si="10"/>
        <v>2627</v>
      </c>
      <c r="P20" s="6">
        <f t="shared" si="11"/>
      </c>
      <c r="Q20" s="13">
        <f t="shared" si="12"/>
        <v>162226</v>
      </c>
    </row>
    <row r="21" spans="1:17" ht="14.25">
      <c r="A21" s="34">
        <v>12</v>
      </c>
      <c r="B21" s="38" t="s">
        <v>38</v>
      </c>
      <c r="C21" s="39">
        <v>59137868</v>
      </c>
      <c r="D21" s="34">
        <v>1</v>
      </c>
      <c r="E21" s="40">
        <f t="shared" si="0"/>
        <v>59137868</v>
      </c>
      <c r="F21" s="34" t="str">
        <f t="shared" si="1"/>
        <v>SI</v>
      </c>
      <c r="G21" s="40">
        <f t="shared" si="2"/>
        <v>57147301.157692306</v>
      </c>
      <c r="H21" s="40">
        <f t="shared" si="3"/>
        <v>60682185.76538462</v>
      </c>
      <c r="I21" s="34" t="str">
        <f t="shared" si="4"/>
        <v>1</v>
      </c>
      <c r="J21" s="34" t="str">
        <f t="shared" si="5"/>
        <v>1</v>
      </c>
      <c r="K21" s="34" t="str">
        <f t="shared" si="6"/>
        <v>SI</v>
      </c>
      <c r="L21" s="41">
        <f t="shared" si="7"/>
        <v>59137868</v>
      </c>
      <c r="M21" s="42">
        <f t="shared" si="8"/>
        <v>59042490.58744729</v>
      </c>
      <c r="N21" s="43">
        <f t="shared" si="9"/>
        <v>95377</v>
      </c>
      <c r="O21" s="10">
        <f t="shared" si="10"/>
        <v>2627</v>
      </c>
      <c r="P21" s="6">
        <f t="shared" si="11"/>
      </c>
      <c r="Q21" s="13">
        <f t="shared" si="12"/>
        <v>92750</v>
      </c>
    </row>
    <row r="22" spans="1:17" s="7" customFormat="1" ht="14.25">
      <c r="A22" s="25">
        <v>13</v>
      </c>
      <c r="B22" s="44" t="s">
        <v>39</v>
      </c>
      <c r="C22" s="45">
        <v>59039864</v>
      </c>
      <c r="D22" s="25">
        <v>1</v>
      </c>
      <c r="E22" s="46">
        <f t="shared" si="0"/>
        <v>59039864</v>
      </c>
      <c r="F22" s="25" t="str">
        <f t="shared" si="1"/>
        <v>SI</v>
      </c>
      <c r="G22" s="46">
        <f t="shared" si="2"/>
        <v>57147301.157692306</v>
      </c>
      <c r="H22" s="46">
        <f t="shared" si="3"/>
        <v>60682185.76538462</v>
      </c>
      <c r="I22" s="25" t="str">
        <f t="shared" si="4"/>
        <v>1</v>
      </c>
      <c r="J22" s="25" t="str">
        <f t="shared" si="5"/>
        <v>1</v>
      </c>
      <c r="K22" s="25" t="str">
        <f t="shared" si="6"/>
        <v>SI</v>
      </c>
      <c r="L22" s="47">
        <f t="shared" si="7"/>
        <v>59039864</v>
      </c>
      <c r="M22" s="48">
        <f t="shared" si="8"/>
        <v>59042490.58744729</v>
      </c>
      <c r="N22" s="33">
        <f t="shared" si="9"/>
        <v>2627</v>
      </c>
      <c r="O22" s="49">
        <f t="shared" si="10"/>
        <v>2627</v>
      </c>
      <c r="P22" s="6" t="str">
        <f t="shared" si="11"/>
        <v>DIEGO REINEL FERNANDEZ</v>
      </c>
      <c r="Q22" s="50">
        <f t="shared" si="12"/>
        <v>0</v>
      </c>
    </row>
    <row r="23" spans="1:17" ht="14.25">
      <c r="A23" s="34">
        <v>14</v>
      </c>
      <c r="B23" s="38" t="s">
        <v>40</v>
      </c>
      <c r="C23" s="39">
        <v>59272350</v>
      </c>
      <c r="D23" s="34">
        <v>1</v>
      </c>
      <c r="E23" s="40">
        <f t="shared" si="0"/>
        <v>59272350</v>
      </c>
      <c r="F23" s="34" t="str">
        <f t="shared" si="1"/>
        <v>SI</v>
      </c>
      <c r="G23" s="40">
        <f t="shared" si="2"/>
        <v>57147301.157692306</v>
      </c>
      <c r="H23" s="40">
        <f t="shared" si="3"/>
        <v>60682185.76538462</v>
      </c>
      <c r="I23" s="34" t="str">
        <f t="shared" si="4"/>
        <v>1</v>
      </c>
      <c r="J23" s="34" t="str">
        <f t="shared" si="5"/>
        <v>1</v>
      </c>
      <c r="K23" s="34" t="str">
        <f t="shared" si="6"/>
        <v>SI</v>
      </c>
      <c r="L23" s="41">
        <f t="shared" si="7"/>
        <v>59272350</v>
      </c>
      <c r="M23" s="42">
        <f t="shared" si="8"/>
        <v>59042490.58744729</v>
      </c>
      <c r="N23" s="43">
        <f t="shared" si="9"/>
        <v>229859</v>
      </c>
      <c r="O23" s="10">
        <f t="shared" si="10"/>
        <v>2627</v>
      </c>
      <c r="P23" s="6">
        <f t="shared" si="11"/>
      </c>
      <c r="Q23" s="13">
        <f t="shared" si="12"/>
        <v>227232</v>
      </c>
    </row>
    <row r="24" spans="1:17" ht="14.25">
      <c r="A24" s="34">
        <v>15</v>
      </c>
      <c r="B24" s="38" t="s">
        <v>41</v>
      </c>
      <c r="C24" s="39">
        <v>59064604</v>
      </c>
      <c r="D24" s="34">
        <v>1</v>
      </c>
      <c r="E24" s="40">
        <f t="shared" si="0"/>
        <v>59064604</v>
      </c>
      <c r="F24" s="34" t="str">
        <f t="shared" si="1"/>
        <v>SI</v>
      </c>
      <c r="G24" s="40">
        <f t="shared" si="2"/>
        <v>57147301.157692306</v>
      </c>
      <c r="H24" s="40">
        <f t="shared" si="3"/>
        <v>60682185.76538462</v>
      </c>
      <c r="I24" s="34" t="str">
        <f t="shared" si="4"/>
        <v>1</v>
      </c>
      <c r="J24" s="34" t="str">
        <f t="shared" si="5"/>
        <v>1</v>
      </c>
      <c r="K24" s="34" t="str">
        <f t="shared" si="6"/>
        <v>SI</v>
      </c>
      <c r="L24" s="41">
        <f t="shared" si="7"/>
        <v>59064604</v>
      </c>
      <c r="M24" s="42">
        <f t="shared" si="8"/>
        <v>59042490.58744729</v>
      </c>
      <c r="N24" s="43">
        <f t="shared" si="9"/>
        <v>22113</v>
      </c>
      <c r="O24" s="10">
        <f t="shared" si="10"/>
        <v>2627</v>
      </c>
      <c r="P24" s="6">
        <f t="shared" si="11"/>
      </c>
      <c r="Q24" s="13">
        <f t="shared" si="12"/>
        <v>19486</v>
      </c>
    </row>
    <row r="25" spans="1:17" ht="14.25">
      <c r="A25" s="34">
        <v>16</v>
      </c>
      <c r="B25" s="38" t="s">
        <v>42</v>
      </c>
      <c r="C25" s="39">
        <v>59295794</v>
      </c>
      <c r="D25" s="34">
        <v>1</v>
      </c>
      <c r="E25" s="40">
        <f t="shared" si="0"/>
        <v>59295794</v>
      </c>
      <c r="F25" s="34" t="str">
        <f t="shared" si="1"/>
        <v>SI</v>
      </c>
      <c r="G25" s="40">
        <f t="shared" si="2"/>
        <v>57147301.157692306</v>
      </c>
      <c r="H25" s="40">
        <f t="shared" si="3"/>
        <v>60682185.76538462</v>
      </c>
      <c r="I25" s="34" t="str">
        <f t="shared" si="4"/>
        <v>1</v>
      </c>
      <c r="J25" s="34" t="str">
        <f t="shared" si="5"/>
        <v>1</v>
      </c>
      <c r="K25" s="34" t="str">
        <f t="shared" si="6"/>
        <v>SI</v>
      </c>
      <c r="L25" s="41">
        <f t="shared" si="7"/>
        <v>59295794</v>
      </c>
      <c r="M25" s="42">
        <f t="shared" si="8"/>
        <v>59042490.58744729</v>
      </c>
      <c r="N25" s="43">
        <f t="shared" si="9"/>
        <v>253303</v>
      </c>
      <c r="O25" s="10">
        <f t="shared" si="10"/>
        <v>2627</v>
      </c>
      <c r="P25" s="6">
        <f t="shared" si="11"/>
      </c>
      <c r="Q25" s="13">
        <f t="shared" si="12"/>
        <v>250676</v>
      </c>
    </row>
    <row r="26" spans="1:17" ht="14.25">
      <c r="A26" s="34">
        <v>17</v>
      </c>
      <c r="B26" s="38" t="s">
        <v>43</v>
      </c>
      <c r="C26" s="39">
        <v>59019218</v>
      </c>
      <c r="D26" s="34">
        <v>1</v>
      </c>
      <c r="E26" s="40">
        <f t="shared" si="0"/>
        <v>59019218</v>
      </c>
      <c r="F26" s="34" t="str">
        <f t="shared" si="1"/>
        <v>SI</v>
      </c>
      <c r="G26" s="40">
        <f t="shared" si="2"/>
        <v>57147301.157692306</v>
      </c>
      <c r="H26" s="40">
        <f t="shared" si="3"/>
        <v>60682185.76538462</v>
      </c>
      <c r="I26" s="34" t="str">
        <f t="shared" si="4"/>
        <v>1</v>
      </c>
      <c r="J26" s="34" t="str">
        <f t="shared" si="5"/>
        <v>1</v>
      </c>
      <c r="K26" s="34" t="str">
        <f t="shared" si="6"/>
        <v>SI</v>
      </c>
      <c r="L26" s="41">
        <f t="shared" si="7"/>
        <v>59019218</v>
      </c>
      <c r="M26" s="42">
        <f t="shared" si="8"/>
        <v>59042490.58744729</v>
      </c>
      <c r="N26" s="43">
        <f t="shared" si="9"/>
        <v>23273</v>
      </c>
      <c r="O26" s="10">
        <f t="shared" si="10"/>
        <v>2627</v>
      </c>
      <c r="P26" s="22">
        <f t="shared" si="11"/>
      </c>
      <c r="Q26" s="13">
        <f t="shared" si="12"/>
        <v>20646</v>
      </c>
    </row>
    <row r="27" spans="1:17" ht="14.25">
      <c r="A27" s="34">
        <v>18</v>
      </c>
      <c r="B27" s="38" t="s">
        <v>44</v>
      </c>
      <c r="C27" s="39">
        <v>58855872</v>
      </c>
      <c r="D27" s="34">
        <v>1</v>
      </c>
      <c r="E27" s="40">
        <f t="shared" si="0"/>
        <v>58855872</v>
      </c>
      <c r="F27" s="34" t="str">
        <f t="shared" si="1"/>
        <v>SI</v>
      </c>
      <c r="G27" s="40">
        <f t="shared" si="2"/>
        <v>57147301.157692306</v>
      </c>
      <c r="H27" s="40">
        <f t="shared" si="3"/>
        <v>60682185.76538462</v>
      </c>
      <c r="I27" s="34" t="str">
        <f t="shared" si="4"/>
        <v>1</v>
      </c>
      <c r="J27" s="34" t="str">
        <f t="shared" si="5"/>
        <v>1</v>
      </c>
      <c r="K27" s="34" t="str">
        <f t="shared" si="6"/>
        <v>SI</v>
      </c>
      <c r="L27" s="41">
        <f t="shared" si="7"/>
        <v>58855872</v>
      </c>
      <c r="M27" s="42">
        <f t="shared" si="8"/>
        <v>59042490.58744729</v>
      </c>
      <c r="N27" s="43">
        <f t="shared" si="9"/>
        <v>186619</v>
      </c>
      <c r="O27" s="10">
        <f t="shared" si="10"/>
        <v>2627</v>
      </c>
      <c r="P27" s="6">
        <f t="shared" si="11"/>
      </c>
      <c r="Q27" s="13">
        <f t="shared" si="12"/>
        <v>183992</v>
      </c>
    </row>
    <row r="28" spans="1:17" ht="14.25">
      <c r="A28" s="34">
        <v>19</v>
      </c>
      <c r="B28" s="38" t="s">
        <v>45</v>
      </c>
      <c r="C28" s="39">
        <v>58999263</v>
      </c>
      <c r="D28" s="34">
        <v>1</v>
      </c>
      <c r="E28" s="40">
        <f aca="true" t="shared" si="13" ref="E28:E33">IF(D28=1,C28*D28,"")</f>
        <v>58999263</v>
      </c>
      <c r="F28" s="34" t="str">
        <f aca="true" t="shared" si="14" ref="F28:F33">IF(D28=1,"SI","NO")</f>
        <v>SI</v>
      </c>
      <c r="G28" s="40">
        <f t="shared" si="2"/>
        <v>57147301.157692306</v>
      </c>
      <c r="H28" s="40">
        <f t="shared" si="3"/>
        <v>60682185.76538462</v>
      </c>
      <c r="I28" s="34" t="str">
        <f aca="true" t="shared" si="15" ref="I28:I33">IF(C28&gt;G28,"1","0")</f>
        <v>1</v>
      </c>
      <c r="J28" s="34" t="str">
        <f aca="true" t="shared" si="16" ref="J28:J33">IF(C28&lt;H28,"1","0")</f>
        <v>1</v>
      </c>
      <c r="K28" s="34" t="str">
        <f aca="true" t="shared" si="17" ref="K28:K33">IF(D28*I28*J28=1,"SI","NO")</f>
        <v>SI</v>
      </c>
      <c r="L28" s="41">
        <f aca="true" t="shared" si="18" ref="L28:L33">IF(D28*I28*J28=1,C28,"")</f>
        <v>58999263</v>
      </c>
      <c r="M28" s="42">
        <f t="shared" si="8"/>
        <v>59042490.58744729</v>
      </c>
      <c r="N28" s="43">
        <f t="shared" si="9"/>
        <v>43228</v>
      </c>
      <c r="O28" s="10"/>
      <c r="P28" s="6"/>
      <c r="Q28" s="13"/>
    </row>
    <row r="29" spans="1:17" ht="14.25">
      <c r="A29" s="34">
        <v>20</v>
      </c>
      <c r="B29" s="38" t="s">
        <v>46</v>
      </c>
      <c r="C29" s="39">
        <v>58533004</v>
      </c>
      <c r="D29" s="34">
        <v>1</v>
      </c>
      <c r="E29" s="40">
        <f t="shared" si="13"/>
        <v>58533004</v>
      </c>
      <c r="F29" s="34" t="str">
        <f t="shared" si="14"/>
        <v>SI</v>
      </c>
      <c r="G29" s="40">
        <f t="shared" si="2"/>
        <v>57147301.157692306</v>
      </c>
      <c r="H29" s="40">
        <f t="shared" si="3"/>
        <v>60682185.76538462</v>
      </c>
      <c r="I29" s="34" t="str">
        <f t="shared" si="15"/>
        <v>1</v>
      </c>
      <c r="J29" s="34" t="str">
        <f t="shared" si="16"/>
        <v>1</v>
      </c>
      <c r="K29" s="34" t="str">
        <f t="shared" si="17"/>
        <v>SI</v>
      </c>
      <c r="L29" s="41">
        <f t="shared" si="18"/>
        <v>58533004</v>
      </c>
      <c r="M29" s="42">
        <f t="shared" si="8"/>
        <v>59042490.58744729</v>
      </c>
      <c r="N29" s="43">
        <f t="shared" si="9"/>
        <v>509487</v>
      </c>
      <c r="O29" s="10"/>
      <c r="P29" s="6"/>
      <c r="Q29" s="13"/>
    </row>
    <row r="30" spans="1:17" ht="14.25">
      <c r="A30" s="34">
        <v>21</v>
      </c>
      <c r="B30" s="38" t="s">
        <v>47</v>
      </c>
      <c r="C30" s="39">
        <v>58779289</v>
      </c>
      <c r="D30" s="34">
        <v>1</v>
      </c>
      <c r="E30" s="40">
        <f t="shared" si="13"/>
        <v>58779289</v>
      </c>
      <c r="F30" s="34" t="str">
        <f t="shared" si="14"/>
        <v>SI</v>
      </c>
      <c r="G30" s="40">
        <f t="shared" si="2"/>
        <v>57147301.157692306</v>
      </c>
      <c r="H30" s="40">
        <f t="shared" si="3"/>
        <v>60682185.76538462</v>
      </c>
      <c r="I30" s="34" t="str">
        <f t="shared" si="15"/>
        <v>1</v>
      </c>
      <c r="J30" s="34" t="str">
        <f t="shared" si="16"/>
        <v>1</v>
      </c>
      <c r="K30" s="34" t="str">
        <f t="shared" si="17"/>
        <v>SI</v>
      </c>
      <c r="L30" s="41">
        <f t="shared" si="18"/>
        <v>58779289</v>
      </c>
      <c r="M30" s="42">
        <f t="shared" si="8"/>
        <v>59042490.58744729</v>
      </c>
      <c r="N30" s="43">
        <f t="shared" si="9"/>
        <v>263202</v>
      </c>
      <c r="O30" s="10"/>
      <c r="P30" s="6"/>
      <c r="Q30" s="13"/>
    </row>
    <row r="31" spans="1:17" ht="14.25">
      <c r="A31" s="34">
        <v>22</v>
      </c>
      <c r="B31" s="38" t="s">
        <v>48</v>
      </c>
      <c r="C31" s="39">
        <v>58755607</v>
      </c>
      <c r="D31" s="34">
        <v>1</v>
      </c>
      <c r="E31" s="40">
        <f t="shared" si="13"/>
        <v>58755607</v>
      </c>
      <c r="F31" s="34" t="str">
        <f t="shared" si="14"/>
        <v>SI</v>
      </c>
      <c r="G31" s="40">
        <f t="shared" si="2"/>
        <v>57147301.157692306</v>
      </c>
      <c r="H31" s="40">
        <f t="shared" si="3"/>
        <v>60682185.76538462</v>
      </c>
      <c r="I31" s="34" t="str">
        <f t="shared" si="15"/>
        <v>1</v>
      </c>
      <c r="J31" s="34" t="str">
        <f t="shared" si="16"/>
        <v>1</v>
      </c>
      <c r="K31" s="34" t="str">
        <f t="shared" si="17"/>
        <v>SI</v>
      </c>
      <c r="L31" s="41">
        <f t="shared" si="18"/>
        <v>58755607</v>
      </c>
      <c r="M31" s="42">
        <f t="shared" si="8"/>
        <v>59042490.58744729</v>
      </c>
      <c r="N31" s="43">
        <f t="shared" si="9"/>
        <v>286884</v>
      </c>
      <c r="O31" s="10"/>
      <c r="P31" s="6"/>
      <c r="Q31" s="13"/>
    </row>
    <row r="32" spans="1:17" ht="14.25">
      <c r="A32" s="34">
        <v>23</v>
      </c>
      <c r="B32" s="38" t="s">
        <v>49</v>
      </c>
      <c r="C32" s="39">
        <v>58939898</v>
      </c>
      <c r="D32" s="34">
        <v>1</v>
      </c>
      <c r="E32" s="40">
        <f t="shared" si="13"/>
        <v>58939898</v>
      </c>
      <c r="F32" s="34" t="str">
        <f t="shared" si="14"/>
        <v>SI</v>
      </c>
      <c r="G32" s="40">
        <f t="shared" si="2"/>
        <v>57147301.157692306</v>
      </c>
      <c r="H32" s="40">
        <f t="shared" si="3"/>
        <v>60682185.76538462</v>
      </c>
      <c r="I32" s="34" t="str">
        <f t="shared" si="15"/>
        <v>1</v>
      </c>
      <c r="J32" s="34" t="str">
        <f t="shared" si="16"/>
        <v>1</v>
      </c>
      <c r="K32" s="34" t="str">
        <f t="shared" si="17"/>
        <v>SI</v>
      </c>
      <c r="L32" s="41">
        <f t="shared" si="18"/>
        <v>58939898</v>
      </c>
      <c r="M32" s="42">
        <f t="shared" si="8"/>
        <v>59042490.58744729</v>
      </c>
      <c r="N32" s="43">
        <f t="shared" si="9"/>
        <v>102593</v>
      </c>
      <c r="O32" s="10"/>
      <c r="P32" s="6"/>
      <c r="Q32" s="13"/>
    </row>
    <row r="33" spans="1:17" ht="14.25">
      <c r="A33" s="34">
        <v>24</v>
      </c>
      <c r="B33" s="38" t="s">
        <v>50</v>
      </c>
      <c r="C33" s="39">
        <v>58957824</v>
      </c>
      <c r="D33" s="34">
        <v>1</v>
      </c>
      <c r="E33" s="40">
        <f t="shared" si="13"/>
        <v>58957824</v>
      </c>
      <c r="F33" s="34" t="str">
        <f t="shared" si="14"/>
        <v>SI</v>
      </c>
      <c r="G33" s="40">
        <f t="shared" si="2"/>
        <v>57147301.157692306</v>
      </c>
      <c r="H33" s="40">
        <f t="shared" si="3"/>
        <v>60682185.76538462</v>
      </c>
      <c r="I33" s="34" t="str">
        <f t="shared" si="15"/>
        <v>1</v>
      </c>
      <c r="J33" s="34" t="str">
        <f t="shared" si="16"/>
        <v>1</v>
      </c>
      <c r="K33" s="34" t="str">
        <f t="shared" si="17"/>
        <v>SI</v>
      </c>
      <c r="L33" s="41">
        <f t="shared" si="18"/>
        <v>58957824</v>
      </c>
      <c r="M33" s="42">
        <f t="shared" si="8"/>
        <v>59042490.58744729</v>
      </c>
      <c r="N33" s="43">
        <f t="shared" si="9"/>
        <v>84667</v>
      </c>
      <c r="O33" s="10"/>
      <c r="P33" s="6"/>
      <c r="Q33" s="13"/>
    </row>
    <row r="34" spans="1:17" ht="14.25">
      <c r="A34" s="34">
        <v>25</v>
      </c>
      <c r="B34" s="38" t="s">
        <v>51</v>
      </c>
      <c r="C34" s="39">
        <v>58916816</v>
      </c>
      <c r="D34" s="34">
        <v>1</v>
      </c>
      <c r="E34" s="40">
        <f>IF(D34=1,C34*D34,"")</f>
        <v>58916816</v>
      </c>
      <c r="F34" s="34" t="str">
        <f>IF(D34=1,"SI","NO")</f>
        <v>SI</v>
      </c>
      <c r="G34" s="40">
        <f t="shared" si="2"/>
        <v>57147301.157692306</v>
      </c>
      <c r="H34" s="40">
        <f t="shared" si="3"/>
        <v>60682185.76538462</v>
      </c>
      <c r="I34" s="34" t="str">
        <f>IF(C34&gt;G34,"1","0")</f>
        <v>1</v>
      </c>
      <c r="J34" s="34" t="str">
        <f>IF(C34&lt;H34,"1","0")</f>
        <v>1</v>
      </c>
      <c r="K34" s="34" t="str">
        <f>IF(D34*I34*J34=1,"SI","NO")</f>
        <v>SI</v>
      </c>
      <c r="L34" s="41">
        <f>IF(D34*I34*J34=1,C34,"")</f>
        <v>58916816</v>
      </c>
      <c r="M34" s="42">
        <f t="shared" si="8"/>
        <v>59042490.58744729</v>
      </c>
      <c r="N34" s="43">
        <f>ROUND(ABS(M34-L34),0)</f>
        <v>125675</v>
      </c>
      <c r="O34" s="10"/>
      <c r="P34" s="6"/>
      <c r="Q34" s="13"/>
    </row>
    <row r="35" spans="1:17" ht="14.25">
      <c r="A35" s="34">
        <v>26</v>
      </c>
      <c r="B35" s="38" t="s">
        <v>52</v>
      </c>
      <c r="C35" s="39">
        <v>58926000</v>
      </c>
      <c r="D35" s="34">
        <v>1</v>
      </c>
      <c r="E35" s="40">
        <f>IF(D35=1,C35*D35,"")</f>
        <v>58926000</v>
      </c>
      <c r="F35" s="34" t="str">
        <f>IF(D35=1,"SI","NO")</f>
        <v>SI</v>
      </c>
      <c r="G35" s="40">
        <f t="shared" si="2"/>
        <v>57147301.157692306</v>
      </c>
      <c r="H35" s="40">
        <f t="shared" si="3"/>
        <v>60682185.76538462</v>
      </c>
      <c r="I35" s="34" t="str">
        <f>IF(C35&gt;G35,"1","0")</f>
        <v>1</v>
      </c>
      <c r="J35" s="34" t="str">
        <f>IF(C35&lt;H35,"1","0")</f>
        <v>1</v>
      </c>
      <c r="K35" s="34" t="str">
        <f>IF(D35*I35*J35=1,"SI","NO")</f>
        <v>SI</v>
      </c>
      <c r="L35" s="41">
        <f>IF(D35*I35*J35=1,C35,"")</f>
        <v>58926000</v>
      </c>
      <c r="M35" s="42">
        <f t="shared" si="8"/>
        <v>59042490.58744729</v>
      </c>
      <c r="N35" s="43">
        <f>ROUND(ABS(M35-L35),0)</f>
        <v>116491</v>
      </c>
      <c r="O35" s="10"/>
      <c r="P35" s="6"/>
      <c r="Q35" s="13"/>
    </row>
    <row r="36" spans="1:17" ht="14.25">
      <c r="A36" s="9"/>
      <c r="B36" s="19"/>
      <c r="C36" s="18"/>
      <c r="D36" s="9"/>
      <c r="E36" s="11"/>
      <c r="F36" s="9"/>
      <c r="G36" s="11"/>
      <c r="H36" s="11"/>
      <c r="I36" s="9"/>
      <c r="J36" s="9"/>
      <c r="K36" s="9"/>
      <c r="L36" s="12"/>
      <c r="M36" s="14"/>
      <c r="N36" s="4"/>
      <c r="O36" s="10"/>
      <c r="P36" s="6"/>
      <c r="Q36" s="13"/>
    </row>
    <row r="37" spans="3:11" ht="15" thickBot="1">
      <c r="C37" s="15"/>
      <c r="E37" s="6"/>
      <c r="F37" s="6"/>
      <c r="G37" s="6"/>
      <c r="H37" s="6"/>
      <c r="K37" s="6"/>
    </row>
    <row r="38" spans="3:5" ht="15" thickBot="1">
      <c r="C38" s="52" t="s">
        <v>23</v>
      </c>
      <c r="D38" s="53"/>
      <c r="E38" s="51">
        <v>26</v>
      </c>
    </row>
    <row r="39" spans="3:13" ht="15" thickBot="1">
      <c r="C39" s="52" t="s">
        <v>18</v>
      </c>
      <c r="D39" s="55"/>
      <c r="E39" s="54">
        <f>SUM(C10:C35)/26</f>
        <v>58914743.461538464</v>
      </c>
      <c r="M39" s="6"/>
    </row>
    <row r="40" spans="3:13" ht="14.25">
      <c r="C40" s="52" t="s">
        <v>1</v>
      </c>
      <c r="D40" s="56"/>
      <c r="E40" s="54">
        <f>0.97*E39</f>
        <v>57147301.157692306</v>
      </c>
      <c r="M40" s="6"/>
    </row>
    <row r="41" spans="3:13" ht="14.25">
      <c r="C41" s="52" t="s">
        <v>2</v>
      </c>
      <c r="D41" s="56"/>
      <c r="E41" s="2">
        <f>1.03*E39</f>
        <v>60682185.76538462</v>
      </c>
      <c r="M41" s="6"/>
    </row>
    <row r="42" spans="3:13" ht="15" thickBot="1">
      <c r="C42" s="52" t="s">
        <v>18</v>
      </c>
      <c r="D42" s="56"/>
      <c r="E42" s="2">
        <f>+E39</f>
        <v>58914743.461538464</v>
      </c>
      <c r="M42" s="6"/>
    </row>
    <row r="43" spans="3:12" ht="14.25">
      <c r="C43" s="52" t="s">
        <v>19</v>
      </c>
      <c r="D43" s="56"/>
      <c r="E43" s="54">
        <f>SUM(L10:L35)/26</f>
        <v>58914743.461538464</v>
      </c>
      <c r="K43" s="1"/>
      <c r="L43" s="10"/>
    </row>
    <row r="44" spans="3:12" ht="14.25">
      <c r="C44" s="26" t="s">
        <v>8</v>
      </c>
      <c r="D44" s="53"/>
      <c r="E44" s="2">
        <f>MIN(C10:C35)</f>
        <v>58497880</v>
      </c>
      <c r="K44" s="1"/>
      <c r="L44" s="10"/>
    </row>
    <row r="45" spans="3:5" ht="14.25">
      <c r="C45" s="52" t="s">
        <v>9</v>
      </c>
      <c r="D45" s="56"/>
      <c r="E45" s="2">
        <f>MAX(C10:C35)</f>
        <v>59295794</v>
      </c>
    </row>
    <row r="46" spans="3:5" ht="15" thickBot="1">
      <c r="C46" s="52" t="s">
        <v>7</v>
      </c>
      <c r="D46" s="56"/>
      <c r="E46" s="57">
        <f>+E9</f>
        <v>59595209</v>
      </c>
    </row>
    <row r="47" spans="3:5" ht="15" thickBot="1">
      <c r="C47" s="52" t="s">
        <v>20</v>
      </c>
      <c r="D47" s="59"/>
      <c r="E47" s="58">
        <f>GEOMEAN(E42:E46)</f>
        <v>59042490.58744729</v>
      </c>
    </row>
    <row r="48" ht="15" thickBot="1">
      <c r="C48" s="3"/>
    </row>
    <row r="49" spans="3:5" ht="15" thickBot="1">
      <c r="C49" s="26" t="s">
        <v>22</v>
      </c>
      <c r="D49" s="53"/>
      <c r="E49" s="58">
        <f>MIN(N10:N33)</f>
        <v>2627</v>
      </c>
    </row>
    <row r="51" ht="14.25">
      <c r="B51" s="8"/>
    </row>
  </sheetData>
  <mergeCells count="6">
    <mergeCell ref="A5:N5"/>
    <mergeCell ref="A6:N6"/>
    <mergeCell ref="A1:N1"/>
    <mergeCell ref="A2:N2"/>
    <mergeCell ref="A3:N3"/>
    <mergeCell ref="A4:N4"/>
  </mergeCells>
  <printOptions horizontalCentered="1"/>
  <pageMargins left="0.1968503937007874" right="0.1968503937007874" top="0.984251968503937" bottom="0.984251968503937" header="0" footer="0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6384"/>
    </sheetView>
  </sheetViews>
  <sheetFormatPr defaultColWidth="11.421875" defaultRowHeight="12.75"/>
  <sheetData/>
  <printOptions horizontalCentered="1"/>
  <pageMargins left="0.1968503937007874" right="0.1968503937007874" top="0.5905511811023623" bottom="0.5905511811023623" header="0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5" sqref="D25"/>
    </sheetView>
  </sheetViews>
  <sheetFormatPr defaultColWidth="11.421875" defaultRowHeight="12.75"/>
  <sheetData>
    <row r="1" spans="1:7" ht="12.75">
      <c r="A1" s="20"/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0"/>
      <c r="B5" s="20"/>
      <c r="C5" s="20"/>
      <c r="D5" s="20"/>
      <c r="E5" s="20"/>
      <c r="F5" s="20"/>
      <c r="G5" s="20"/>
    </row>
    <row r="10" s="21" customFormat="1" ht="12"/>
    <row r="19" s="17" customFormat="1" ht="12.75"/>
  </sheetData>
  <printOptions horizontalCentered="1"/>
  <pageMargins left="0.5905511811023623" right="0.1968503937007874" top="0.5905511811023623" bottom="0.5905511811023623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 unicauca</cp:lastModifiedBy>
  <cp:lastPrinted>2008-08-22T21:32:45Z</cp:lastPrinted>
  <dcterms:created xsi:type="dcterms:W3CDTF">2005-11-18T17:40:41Z</dcterms:created>
  <dcterms:modified xsi:type="dcterms:W3CDTF">2008-08-22T22:34:16Z</dcterms:modified>
  <cp:category/>
  <cp:version/>
  <cp:contentType/>
  <cp:contentStatus/>
</cp:coreProperties>
</file>